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9320" windowHeight="11850" activeTab="0"/>
  </bookViews>
  <sheets>
    <sheet name="Lighting Calculator" sheetId="1" r:id="rId1"/>
    <sheet name="Lighting Example" sheetId="2" r:id="rId2"/>
  </sheets>
  <definedNames>
    <definedName name="_xlnm.Print_Area" localSheetId="0">'Lighting Calculator'!$A$1:$H$58</definedName>
    <definedName name="_xlnm.Print_Area" localSheetId="1">'Lighting Example'!$A$3:$H$50</definedName>
  </definedNames>
  <calcPr fullCalcOnLoad="1"/>
</workbook>
</file>

<file path=xl/sharedStrings.xml><?xml version="1.0" encoding="utf-8"?>
<sst xmlns="http://schemas.openxmlformats.org/spreadsheetml/2006/main" count="172" uniqueCount="93">
  <si>
    <t>PROJECT PARAMETERS:</t>
  </si>
  <si>
    <t>SUMMARY OF FUNDING:</t>
  </si>
  <si>
    <t>State:</t>
  </si>
  <si>
    <t>Utility:</t>
  </si>
  <si>
    <t>Local:</t>
  </si>
  <si>
    <t>i.</t>
  </si>
  <si>
    <t>ii.</t>
  </si>
  <si>
    <t>Subtractions:</t>
  </si>
  <si>
    <t>iii.</t>
  </si>
  <si>
    <t>Balance:</t>
  </si>
  <si>
    <t>iv.</t>
  </si>
  <si>
    <t>v.</t>
  </si>
  <si>
    <t>State construction contingency</t>
  </si>
  <si>
    <t>vi.</t>
  </si>
  <si>
    <t>Contingency</t>
  </si>
  <si>
    <t>Construction Cost:</t>
  </si>
  <si>
    <t>Contingency:</t>
  </si>
  <si>
    <t>a.</t>
  </si>
  <si>
    <t>b.</t>
  </si>
  <si>
    <t>c.</t>
  </si>
  <si>
    <t>d.</t>
  </si>
  <si>
    <t>e.</t>
  </si>
  <si>
    <t>f.</t>
  </si>
  <si>
    <t>g.</t>
  </si>
  <si>
    <t>Total Contingency Percentage:</t>
  </si>
  <si>
    <t>Construction cost:</t>
  </si>
  <si>
    <t xml:space="preserve">Does not include non-construction costs </t>
  </si>
  <si>
    <t xml:space="preserve">a. </t>
  </si>
  <si>
    <t>Scope: Replacement of  fixtures, ballasts and lamps for an 84,000 sf elementary school</t>
  </si>
  <si>
    <t xml:space="preserve">b. </t>
  </si>
  <si>
    <t>Minimum Required Local Contribution (2%)</t>
  </si>
  <si>
    <t xml:space="preserve">d. </t>
  </si>
  <si>
    <t xml:space="preserve">Revised State FY14 CIP match </t>
  </si>
  <si>
    <t xml:space="preserve">e. </t>
  </si>
  <si>
    <t>Revised State Construction Allocation</t>
  </si>
  <si>
    <t>Revised FY13 CIP-EEI State Incentive</t>
  </si>
  <si>
    <t>Local Contribution If unadjusted state and utility funding total from "iv" above applied</t>
  </si>
  <si>
    <t>Adjusted State Funding Allocation</t>
  </si>
  <si>
    <r>
      <rPr>
        <b/>
        <sz val="11"/>
        <rFont val="Calibri"/>
        <family val="2"/>
      </rPr>
      <t xml:space="preserve">Total Construction Cost: </t>
    </r>
  </si>
  <si>
    <t>Electrical utility rebate:</t>
  </si>
  <si>
    <t>Does not include non-construction costs (A/E, etc)</t>
  </si>
  <si>
    <r>
      <rPr>
        <sz val="11"/>
        <rFont val="Calibri"/>
        <family val="2"/>
      </rPr>
      <t>Construction Cost</t>
    </r>
    <r>
      <rPr>
        <sz val="11"/>
        <rFont val="Calibri"/>
        <family val="2"/>
      </rPr>
      <t>:</t>
    </r>
  </si>
  <si>
    <r>
      <rPr>
        <sz val="11"/>
        <rFont val="Calibri"/>
        <family val="2"/>
      </rPr>
      <t>Electrical utility rebate</t>
    </r>
    <r>
      <rPr>
        <sz val="11"/>
        <rFont val="Calibri"/>
        <family val="2"/>
      </rPr>
      <t xml:space="preserve"> </t>
    </r>
  </si>
  <si>
    <t>[Electrical utility rebate (line b) subtracted from Contruction Cost (line a) to determine Balance]</t>
  </si>
  <si>
    <t xml:space="preserve">FY14 CIP State-Local Cost Share Percentage: </t>
  </si>
  <si>
    <t xml:space="preserve">FY14 CIP State-Local Cost Share %: </t>
  </si>
  <si>
    <t>Unadjusted State FY14 CIP match:</t>
  </si>
  <si>
    <t>[Balance (line c) multiplied by State-Local Cost Share % (line d)]</t>
  </si>
  <si>
    <t>[Unadjusted State FY14 CIP match (line e) added to unadjusted Fy13 CIP-EEI State Incentive (line f)]</t>
  </si>
  <si>
    <t>[Electrical utility rebate (line ii)added to unadjusted state funding allocation (line iii)]</t>
  </si>
  <si>
    <t>Amount to reduce state funding by if minimum required local contribution not met</t>
  </si>
  <si>
    <t>[Construction cost (line i) minus unadjusted state and utility funding total (line iv)]</t>
  </si>
  <si>
    <t>[Minimum required local contribution (line a) minus local contribution if unadjusted state and utility funding applied (line b)]</t>
  </si>
  <si>
    <t>[Revised State FY14 CIP match (line d) plus revised FY13 CIP-EEI State Incentive (line e) equal revised state construction allocation (line f)]</t>
  </si>
  <si>
    <t>[Adjusted state funding allocation (line v) plus state construction contingency (line vi)]</t>
  </si>
  <si>
    <t>EXAMPLE: 75% State Cost Share Percentage LEA</t>
  </si>
  <si>
    <t>$</t>
  </si>
  <si>
    <t>%</t>
  </si>
  <si>
    <t>[Unadjusted State FY14 CIP match (line iii.e) minus amount to reduce state funding by (line c). If less than 0, then match equals zero). Round to nearest thousand]</t>
  </si>
  <si>
    <t>[If minimum required local contribution is still not met, additional reductions taken from FY13 CIP-EEI State Incentive. Round to nearest thousand]</t>
  </si>
  <si>
    <t>[2.5% multiplied by adjusted state funding allocation (line v.). Round to nearest thousand]</t>
  </si>
  <si>
    <t>vii.</t>
  </si>
  <si>
    <t>Instructions: Fill in highlighted boxes. For example, see "Lighting Example" tab.</t>
  </si>
  <si>
    <t xml:space="preserve">Maximum FY13 CIP-EEI Incentive Potential </t>
  </si>
  <si>
    <t>CONSULT WITH UTILITY TO DETERMINE REBATE</t>
  </si>
  <si>
    <t>INPUT FY14 STATE-LOCAL COST SHARE %</t>
  </si>
  <si>
    <t>DETERMINE CONTINGENCY</t>
  </si>
  <si>
    <t>DETERMINE CONSTRUCTION COST</t>
  </si>
  <si>
    <t>INSTRUCTION (Follow capitalized, bolded commands)</t>
  </si>
  <si>
    <r>
      <t xml:space="preserve">Unadjusted State </t>
    </r>
    <r>
      <rPr>
        <b/>
        <sz val="11"/>
        <color indexed="8"/>
        <rFont val="Calibri"/>
        <family val="2"/>
      </rPr>
      <t>Funding Allocation:</t>
    </r>
  </si>
  <si>
    <r>
      <t xml:space="preserve">Unadjusted State </t>
    </r>
    <r>
      <rPr>
        <sz val="11"/>
        <rFont val="Calibri"/>
        <family val="2"/>
      </rPr>
      <t>Funding Allocation</t>
    </r>
  </si>
  <si>
    <t>Unadjusted State and Utility Funding Total</t>
  </si>
  <si>
    <t>[Construction cost less utility rebate (line iii. c) multiplied by 2%)]</t>
  </si>
  <si>
    <t xml:space="preserve"> ESTIMATED TOTAL STATE CONSTRUCTION ALLOCATION</t>
  </si>
  <si>
    <t>FY 2013 Capital Improvement Program</t>
  </si>
  <si>
    <t>Energy Efficiency Initiative</t>
  </si>
  <si>
    <t>LIGHTING EXAMPLE</t>
  </si>
  <si>
    <t>FY13 CIP-EEI Incentive</t>
  </si>
  <si>
    <t>FY14 CIP Match</t>
  </si>
  <si>
    <t>Lighting Incentive Calculator</t>
  </si>
  <si>
    <r>
      <rPr>
        <b/>
        <sz val="11"/>
        <rFont val="Calibri"/>
        <family val="2"/>
      </rPr>
      <t xml:space="preserve">INPUT "MAXIMUM INCENTIVE POTENTIAL" AMOUNT FROM </t>
    </r>
    <r>
      <rPr>
        <b/>
        <i/>
        <sz val="11"/>
        <rFont val="Calibri"/>
        <family val="2"/>
      </rPr>
      <t>FY13 CIP-EEI LIGHTING INCENTIVE APPLICATION</t>
    </r>
  </si>
  <si>
    <t>A</t>
  </si>
  <si>
    <t>B</t>
  </si>
  <si>
    <t>C</t>
  </si>
  <si>
    <t>A.</t>
  </si>
  <si>
    <t>B.</t>
  </si>
  <si>
    <t>C.</t>
  </si>
  <si>
    <t xml:space="preserve">Scope: </t>
  </si>
  <si>
    <t>WRITE IN PROJECT DESCRIPTION</t>
  </si>
  <si>
    <t>LEA:</t>
  </si>
  <si>
    <t>School Name and Project Type:</t>
  </si>
  <si>
    <t>Priority Number:</t>
  </si>
  <si>
    <t>Date: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</si>
</sst>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[$$-409]* #,##0.00_);_([$$-409]* \(#,##0.00\);_([$$-409]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9"/>
      <name val="Calibri"/>
      <family val="2"/>
    </font>
    <font>
      <sz val="14"/>
      <color indexed="8"/>
      <name val="Calibri"/>
      <family val="2"/>
    </font>
    <font>
      <b/>
      <sz val="14"/>
      <color indexed="9"/>
      <name val="Arial"/>
      <family val="2"/>
    </font>
    <font>
      <sz val="138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4411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30" fillId="33" borderId="0" xfId="0" applyFont="1" applyFill="1" applyAlignment="1">
      <alignment/>
    </xf>
    <xf numFmtId="0" fontId="27" fillId="33" borderId="0" xfId="0" applyFont="1" applyFill="1" applyAlignment="1">
      <alignment/>
    </xf>
    <xf numFmtId="164" fontId="0" fillId="0" borderId="0" xfId="0" applyNumberFormat="1" applyAlignment="1">
      <alignment/>
    </xf>
    <xf numFmtId="9" fontId="0" fillId="0" borderId="0" xfId="57" applyFont="1" applyAlignment="1">
      <alignment horizontal="center"/>
    </xf>
    <xf numFmtId="164" fontId="0" fillId="0" borderId="10" xfId="0" applyNumberFormat="1" applyBorder="1" applyAlignment="1">
      <alignment/>
    </xf>
    <xf numFmtId="9" fontId="0" fillId="0" borderId="0" xfId="0" applyNumberFormat="1" applyAlignment="1">
      <alignment/>
    </xf>
    <xf numFmtId="0" fontId="41" fillId="0" borderId="0" xfId="0" applyFont="1" applyAlignment="1">
      <alignment horizontal="center"/>
    </xf>
    <xf numFmtId="164" fontId="41" fillId="0" borderId="0" xfId="0" applyNumberFormat="1" applyFont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9" fontId="0" fillId="0" borderId="0" xfId="57" applyFont="1" applyFill="1" applyAlignment="1">
      <alignment horizontal="center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left" vertical="top" wrapText="1"/>
    </xf>
    <xf numFmtId="0" fontId="0" fillId="34" borderId="0" xfId="0" applyFill="1" applyAlignment="1">
      <alignment horizontal="center"/>
    </xf>
    <xf numFmtId="9" fontId="0" fillId="34" borderId="0" xfId="57" applyFont="1" applyFill="1" applyAlignment="1">
      <alignment horizontal="center"/>
    </xf>
    <xf numFmtId="9" fontId="0" fillId="0" borderId="0" xfId="0" applyNumberFormat="1" applyAlignment="1">
      <alignment horizontal="center"/>
    </xf>
    <xf numFmtId="165" fontId="0" fillId="0" borderId="0" xfId="57" applyNumberFormat="1" applyFont="1" applyAlignment="1">
      <alignment horizontal="center"/>
    </xf>
    <xf numFmtId="0" fontId="42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42" fillId="0" borderId="0" xfId="0" applyFont="1" applyAlignment="1">
      <alignment horizontal="left" vertical="top" wrapText="1"/>
    </xf>
    <xf numFmtId="164" fontId="41" fillId="0" borderId="10" xfId="0" applyNumberFormat="1" applyFont="1" applyBorder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164" fontId="0" fillId="35" borderId="0" xfId="0" applyNumberFormat="1" applyFill="1" applyAlignment="1">
      <alignment/>
    </xf>
    <xf numFmtId="164" fontId="41" fillId="0" borderId="0" xfId="0" applyNumberFormat="1" applyFont="1" applyFill="1" applyAlignment="1">
      <alignment horizontal="center"/>
    </xf>
    <xf numFmtId="9" fontId="41" fillId="35" borderId="0" xfId="57" applyFont="1" applyFill="1" applyAlignment="1">
      <alignment horizontal="center"/>
    </xf>
    <xf numFmtId="164" fontId="41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0" fontId="41" fillId="36" borderId="0" xfId="0" applyFont="1" applyFill="1" applyAlignment="1">
      <alignment horizontal="center"/>
    </xf>
    <xf numFmtId="0" fontId="41" fillId="36" borderId="0" xfId="0" applyFont="1" applyFill="1" applyAlignment="1">
      <alignment/>
    </xf>
    <xf numFmtId="0" fontId="0" fillId="36" borderId="0" xfId="0" applyFill="1" applyAlignment="1">
      <alignment/>
    </xf>
    <xf numFmtId="164" fontId="41" fillId="36" borderId="0" xfId="0" applyNumberFormat="1" applyFont="1" applyFill="1" applyAlignment="1">
      <alignment/>
    </xf>
    <xf numFmtId="0" fontId="0" fillId="36" borderId="0" xfId="0" applyFill="1" applyAlignment="1">
      <alignment horizontal="left" wrapText="1"/>
    </xf>
    <xf numFmtId="0" fontId="3" fillId="0" borderId="0" xfId="0" applyFont="1" applyAlignment="1">
      <alignment/>
    </xf>
    <xf numFmtId="164" fontId="0" fillId="36" borderId="0" xfId="0" applyNumberFormat="1" applyFill="1" applyAlignment="1">
      <alignment/>
    </xf>
    <xf numFmtId="0" fontId="0" fillId="0" borderId="0" xfId="0" applyAlignment="1">
      <alignment horizontal="left" wrapText="1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164" fontId="0" fillId="0" borderId="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4" fillId="0" borderId="0" xfId="0" applyFont="1" applyAlignment="1">
      <alignment/>
    </xf>
    <xf numFmtId="164" fontId="3" fillId="35" borderId="0" xfId="0" applyNumberFormat="1" applyFont="1" applyFill="1" applyAlignment="1">
      <alignment/>
    </xf>
    <xf numFmtId="165" fontId="3" fillId="35" borderId="0" xfId="57" applyNumberFormat="1" applyFont="1" applyFill="1" applyAlignment="1">
      <alignment/>
    </xf>
    <xf numFmtId="164" fontId="3" fillId="0" borderId="0" xfId="0" applyNumberFormat="1" applyFont="1" applyAlignment="1">
      <alignment/>
    </xf>
    <xf numFmtId="0" fontId="23" fillId="0" borderId="0" xfId="0" applyFont="1" applyFill="1" applyAlignment="1">
      <alignment horizontal="right"/>
    </xf>
    <xf numFmtId="164" fontId="23" fillId="0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41" fillId="35" borderId="10" xfId="0" applyNumberFormat="1" applyFont="1" applyFill="1" applyBorder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wrapText="1"/>
    </xf>
    <xf numFmtId="0" fontId="41" fillId="0" borderId="0" xfId="0" applyFont="1" applyAlignment="1">
      <alignment horizontal="left" vertical="top" wrapText="1"/>
    </xf>
    <xf numFmtId="0" fontId="41" fillId="0" borderId="10" xfId="0" applyFont="1" applyBorder="1" applyAlignment="1">
      <alignment horizontal="center" wrapText="1"/>
    </xf>
    <xf numFmtId="0" fontId="45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3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44" fontId="3" fillId="35" borderId="11" xfId="44" applyFont="1" applyFill="1" applyBorder="1" applyAlignment="1" applyProtection="1">
      <alignment horizontal="right"/>
      <protection locked="0"/>
    </xf>
    <xf numFmtId="165" fontId="3" fillId="35" borderId="11" xfId="57" applyNumberFormat="1" applyFont="1" applyFill="1" applyBorder="1" applyAlignment="1" applyProtection="1">
      <alignment horizontal="right"/>
      <protection locked="0"/>
    </xf>
    <xf numFmtId="9" fontId="41" fillId="35" borderId="11" xfId="57" applyFont="1" applyFill="1" applyBorder="1" applyAlignment="1" applyProtection="1">
      <alignment horizontal="right"/>
      <protection locked="0"/>
    </xf>
    <xf numFmtId="164" fontId="0" fillId="35" borderId="11" xfId="0" applyNumberFormat="1" applyFill="1" applyBorder="1" applyAlignment="1" applyProtection="1">
      <alignment horizontal="right"/>
      <protection locked="0"/>
    </xf>
    <xf numFmtId="164" fontId="41" fillId="35" borderId="11" xfId="0" applyNumberFormat="1" applyFont="1" applyFill="1" applyBorder="1" applyAlignment="1" applyProtection="1">
      <alignment horizontal="right"/>
      <protection locked="0"/>
    </xf>
    <xf numFmtId="0" fontId="41" fillId="0" borderId="0" xfId="0" applyFont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0" fontId="0" fillId="35" borderId="12" xfId="0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0" fontId="0" fillId="35" borderId="14" xfId="0" applyFill="1" applyBorder="1" applyAlignment="1" applyProtection="1">
      <alignment/>
      <protection locked="0"/>
    </xf>
    <xf numFmtId="0" fontId="0" fillId="35" borderId="11" xfId="0" applyFill="1" applyBorder="1" applyAlignment="1" applyProtection="1">
      <alignment/>
      <protection locked="0"/>
    </xf>
    <xf numFmtId="0" fontId="3" fillId="0" borderId="0" xfId="0" applyFont="1" applyAlignment="1">
      <alignment wrapText="1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46" fillId="37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42</xdr:row>
      <xdr:rowOff>666750</xdr:rowOff>
    </xdr:from>
    <xdr:to>
      <xdr:col>7</xdr:col>
      <xdr:colOff>1952625</xdr:colOff>
      <xdr:row>44</xdr:row>
      <xdr:rowOff>647700</xdr:rowOff>
    </xdr:to>
    <xdr:sp>
      <xdr:nvSpPr>
        <xdr:cNvPr id="1" name="TextBox 2"/>
        <xdr:cNvSpPr txBox="1">
          <a:spLocks noChangeArrowheads="1"/>
        </xdr:cNvSpPr>
      </xdr:nvSpPr>
      <xdr:spPr>
        <a:xfrm rot="20026834">
          <a:off x="361950" y="12172950"/>
          <a:ext cx="75247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8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EXAMPLE</a:t>
          </a:r>
        </a:p>
      </xdr:txBody>
    </xdr:sp>
    <xdr:clientData/>
  </xdr:twoCellAnchor>
  <xdr:twoCellAnchor>
    <xdr:from>
      <xdr:col>1</xdr:col>
      <xdr:colOff>57150</xdr:colOff>
      <xdr:row>12</xdr:row>
      <xdr:rowOff>142875</xdr:rowOff>
    </xdr:from>
    <xdr:to>
      <xdr:col>7</xdr:col>
      <xdr:colOff>2076450</xdr:colOff>
      <xdr:row>21</xdr:row>
      <xdr:rowOff>171450</xdr:rowOff>
    </xdr:to>
    <xdr:sp>
      <xdr:nvSpPr>
        <xdr:cNvPr id="2" name="TextBox 1"/>
        <xdr:cNvSpPr txBox="1">
          <a:spLocks noChangeArrowheads="1"/>
        </xdr:cNvSpPr>
      </xdr:nvSpPr>
      <xdr:spPr>
        <a:xfrm rot="20026834">
          <a:off x="485775" y="2981325"/>
          <a:ext cx="7524750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8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workbookViewId="0" topLeftCell="A1">
      <selection activeCell="C11" sqref="C11:G11"/>
    </sheetView>
  </sheetViews>
  <sheetFormatPr defaultColWidth="9.140625" defaultRowHeight="15"/>
  <cols>
    <col min="1" max="1" width="6.421875" style="0" customWidth="1"/>
    <col min="2" max="2" width="19.421875" style="0" customWidth="1"/>
    <col min="3" max="3" width="13.28125" style="0" customWidth="1"/>
    <col min="4" max="4" width="12.421875" style="0" customWidth="1"/>
    <col min="5" max="6" width="11.140625" style="0" customWidth="1"/>
    <col min="7" max="7" width="15.140625" style="0" customWidth="1"/>
    <col min="8" max="8" width="34.140625" style="0" customWidth="1"/>
    <col min="9" max="9" width="62.8515625" style="0" customWidth="1"/>
    <col min="11" max="11" width="45.8515625" style="0" customWidth="1"/>
  </cols>
  <sheetData>
    <row r="1" ht="15">
      <c r="E1" s="2"/>
    </row>
    <row r="2" spans="1:8" s="63" customFormat="1" ht="21.75" customHeight="1">
      <c r="A2" s="84" t="s">
        <v>74</v>
      </c>
      <c r="B2" s="84"/>
      <c r="C2" s="84"/>
      <c r="D2" s="84"/>
      <c r="E2" s="84"/>
      <c r="F2" s="84"/>
      <c r="G2" s="84"/>
      <c r="H2" s="84"/>
    </row>
    <row r="3" spans="1:8" s="63" customFormat="1" ht="21.75" customHeight="1">
      <c r="A3" s="84" t="s">
        <v>75</v>
      </c>
      <c r="B3" s="84"/>
      <c r="C3" s="84"/>
      <c r="D3" s="84"/>
      <c r="E3" s="84"/>
      <c r="F3" s="84"/>
      <c r="G3" s="84"/>
      <c r="H3" s="84"/>
    </row>
    <row r="4" spans="1:8" s="63" customFormat="1" ht="21.75" customHeight="1">
      <c r="A4" s="84" t="s">
        <v>79</v>
      </c>
      <c r="B4" s="84"/>
      <c r="C4" s="84"/>
      <c r="D4" s="84"/>
      <c r="E4" s="84"/>
      <c r="F4" s="84"/>
      <c r="G4" s="84"/>
      <c r="H4" s="84"/>
    </row>
    <row r="5" ht="15">
      <c r="A5" s="2"/>
    </row>
    <row r="6" ht="15.75">
      <c r="A6" s="1"/>
    </row>
    <row r="7" s="4" customFormat="1" ht="15">
      <c r="A7" s="3" t="s">
        <v>62</v>
      </c>
    </row>
    <row r="8" spans="1:8" ht="30.75" thickBot="1">
      <c r="A8" s="2" t="s">
        <v>0</v>
      </c>
      <c r="H8" s="62" t="s">
        <v>68</v>
      </c>
    </row>
    <row r="9" spans="1:8" ht="15">
      <c r="A9" s="2"/>
      <c r="B9" s="2" t="s">
        <v>89</v>
      </c>
      <c r="C9" s="75"/>
      <c r="D9" s="76"/>
      <c r="E9" s="76"/>
      <c r="F9" s="76"/>
      <c r="G9" s="77"/>
      <c r="H9" s="72"/>
    </row>
    <row r="10" spans="1:8" ht="15">
      <c r="A10" s="2"/>
      <c r="B10" s="2" t="s">
        <v>90</v>
      </c>
      <c r="D10" s="78"/>
      <c r="E10" s="78"/>
      <c r="F10" s="78"/>
      <c r="G10" s="78"/>
      <c r="H10" s="72"/>
    </row>
    <row r="11" spans="1:8" ht="15">
      <c r="A11" s="2"/>
      <c r="B11" s="2" t="s">
        <v>91</v>
      </c>
      <c r="C11" s="75"/>
      <c r="D11" s="76"/>
      <c r="E11" s="76"/>
      <c r="F11" s="76"/>
      <c r="G11" s="77"/>
      <c r="H11" s="72"/>
    </row>
    <row r="12" spans="1:8" ht="15">
      <c r="A12" s="2"/>
      <c r="B12" s="2" t="s">
        <v>92</v>
      </c>
      <c r="C12" s="75"/>
      <c r="D12" s="76"/>
      <c r="E12" s="76"/>
      <c r="F12" s="76"/>
      <c r="G12" s="77"/>
      <c r="H12" s="72"/>
    </row>
    <row r="13" spans="2:8" ht="15">
      <c r="B13" s="2" t="s">
        <v>87</v>
      </c>
      <c r="C13" s="78"/>
      <c r="D13" s="78"/>
      <c r="E13" s="78"/>
      <c r="F13" s="78"/>
      <c r="G13" s="78"/>
      <c r="H13" s="2" t="s">
        <v>88</v>
      </c>
    </row>
    <row r="14" spans="2:8" ht="15">
      <c r="B14" s="50" t="s">
        <v>15</v>
      </c>
      <c r="C14" s="43"/>
      <c r="D14" s="67" t="s">
        <v>56</v>
      </c>
      <c r="H14" s="2" t="s">
        <v>67</v>
      </c>
    </row>
    <row r="15" spans="2:8" ht="15">
      <c r="B15" s="50" t="s">
        <v>24</v>
      </c>
      <c r="C15" s="43"/>
      <c r="D15" s="68" t="s">
        <v>57</v>
      </c>
      <c r="H15" s="2" t="s">
        <v>66</v>
      </c>
    </row>
    <row r="16" spans="2:4" ht="15">
      <c r="B16" s="50" t="s">
        <v>16</v>
      </c>
      <c r="C16" s="43"/>
      <c r="D16" s="53" t="e">
        <f>ROUND((D14*D15),-3)</f>
        <v>#VALUE!</v>
      </c>
    </row>
    <row r="17" spans="2:8" ht="27.75" customHeight="1">
      <c r="B17" s="50" t="s">
        <v>38</v>
      </c>
      <c r="C17" s="43"/>
      <c r="D17" s="43"/>
      <c r="E17" s="34" t="e">
        <f>SUM(D14:D16)</f>
        <v>#VALUE!</v>
      </c>
      <c r="F17" s="79" t="s">
        <v>40</v>
      </c>
      <c r="G17" s="79"/>
      <c r="H17" s="27"/>
    </row>
    <row r="18" spans="2:8" ht="30">
      <c r="B18" s="50" t="s">
        <v>44</v>
      </c>
      <c r="C18" s="43"/>
      <c r="D18" s="43"/>
      <c r="E18" s="69" t="s">
        <v>57</v>
      </c>
      <c r="H18" s="24" t="s">
        <v>65</v>
      </c>
    </row>
    <row r="19" spans="1:8" ht="15">
      <c r="A19" s="2"/>
      <c r="B19" s="43"/>
      <c r="C19" s="43"/>
      <c r="D19" s="43"/>
      <c r="G19" s="5"/>
      <c r="H19" s="5"/>
    </row>
    <row r="20" ht="15">
      <c r="A20" s="2" t="s">
        <v>1</v>
      </c>
    </row>
    <row r="21" spans="1:4" ht="15">
      <c r="A21" s="2"/>
      <c r="B21" s="50" t="s">
        <v>2</v>
      </c>
      <c r="C21" s="56" t="e">
        <f>G57</f>
        <v>#VALUE!</v>
      </c>
      <c r="D21" s="6" t="e">
        <f>C21/C27</f>
        <v>#VALUE!</v>
      </c>
    </row>
    <row r="22" spans="1:9" ht="15">
      <c r="A22" s="9" t="s">
        <v>81</v>
      </c>
      <c r="B22" s="54" t="s">
        <v>78</v>
      </c>
      <c r="C22" s="55" t="e">
        <f>F51</f>
        <v>#VALUE!</v>
      </c>
      <c r="D22" s="6"/>
      <c r="I22" s="65"/>
    </row>
    <row r="23" spans="1:4" ht="15">
      <c r="A23" s="9" t="s">
        <v>82</v>
      </c>
      <c r="B23" s="54" t="s">
        <v>77</v>
      </c>
      <c r="C23" s="55" t="e">
        <f>F52</f>
        <v>#VALUE!</v>
      </c>
      <c r="D23" s="6"/>
    </row>
    <row r="24" spans="1:5" ht="15">
      <c r="A24" s="9" t="s">
        <v>83</v>
      </c>
      <c r="B24" s="54" t="s">
        <v>14</v>
      </c>
      <c r="C24" s="55" t="e">
        <f>F55</f>
        <v>#VALUE!</v>
      </c>
      <c r="D24" s="6"/>
      <c r="E24" s="5"/>
    </row>
    <row r="25" spans="1:4" ht="15">
      <c r="A25" s="2"/>
      <c r="B25" s="2" t="s">
        <v>3</v>
      </c>
      <c r="C25" s="10" t="str">
        <f>F33</f>
        <v>$</v>
      </c>
      <c r="D25" s="6" t="e">
        <f>C25/C27</f>
        <v>#VALUE!</v>
      </c>
    </row>
    <row r="26" spans="1:5" ht="15.75" thickBot="1">
      <c r="A26" s="2"/>
      <c r="B26" s="2" t="s">
        <v>4</v>
      </c>
      <c r="C26" s="30" t="e">
        <f>E17-C21-C25</f>
        <v>#VALUE!</v>
      </c>
      <c r="D26" s="6" t="e">
        <f>C26/C27</f>
        <v>#VALUE!</v>
      </c>
      <c r="E26" t="s">
        <v>26</v>
      </c>
    </row>
    <row r="27" spans="3:4" ht="15">
      <c r="C27" s="10" t="e">
        <f>C21+C25+C26</f>
        <v>#VALUE!</v>
      </c>
      <c r="D27" s="8"/>
    </row>
    <row r="29" spans="2:8" ht="15">
      <c r="B29" s="24"/>
      <c r="C29" s="5"/>
      <c r="H29" s="25"/>
    </row>
    <row r="30" spans="1:8" ht="15.75" customHeight="1">
      <c r="A30" s="9" t="s">
        <v>5</v>
      </c>
      <c r="B30" s="2" t="s">
        <v>25</v>
      </c>
      <c r="C30" s="2"/>
      <c r="G30" s="36" t="str">
        <f>D14</f>
        <v>$</v>
      </c>
      <c r="H30" s="60"/>
    </row>
    <row r="31" spans="1:8" s="40" customFormat="1" ht="15.75" customHeight="1">
      <c r="A31" s="38"/>
      <c r="B31" s="39"/>
      <c r="C31" s="39"/>
      <c r="G31" s="41"/>
      <c r="H31" s="42"/>
    </row>
    <row r="32" spans="1:8" ht="15">
      <c r="A32" s="9" t="s">
        <v>6</v>
      </c>
      <c r="B32" s="2" t="s">
        <v>7</v>
      </c>
      <c r="C32" s="2"/>
      <c r="D32" s="2"/>
      <c r="G32" s="10">
        <f>SUM(F33:F34)</f>
        <v>0</v>
      </c>
      <c r="H32" s="13"/>
    </row>
    <row r="33" spans="1:9" ht="30">
      <c r="A33" s="31"/>
      <c r="B33" t="s">
        <v>39</v>
      </c>
      <c r="C33" s="2"/>
      <c r="D33" s="2"/>
      <c r="F33" s="70" t="s">
        <v>56</v>
      </c>
      <c r="G33" s="10"/>
      <c r="H33" s="61" t="s">
        <v>64</v>
      </c>
      <c r="I33" s="66"/>
    </row>
    <row r="34" spans="1:8" s="15" customFormat="1" ht="15">
      <c r="A34" s="14"/>
      <c r="E34" s="16"/>
      <c r="F34" s="17"/>
      <c r="G34" s="17"/>
      <c r="H34" s="59"/>
    </row>
    <row r="35" spans="1:9" ht="15">
      <c r="A35" s="19"/>
      <c r="B35" s="11"/>
      <c r="C35" s="11"/>
      <c r="D35" s="11"/>
      <c r="E35" s="20"/>
      <c r="F35" s="12"/>
      <c r="G35" s="12"/>
      <c r="H35" s="11"/>
      <c r="I35" s="65"/>
    </row>
    <row r="36" spans="1:9" ht="15" customHeight="1">
      <c r="A36" s="9" t="s">
        <v>8</v>
      </c>
      <c r="B36" s="2" t="s">
        <v>69</v>
      </c>
      <c r="F36" s="5"/>
      <c r="G36" s="10" t="e">
        <f>F43</f>
        <v>#VALUE!</v>
      </c>
      <c r="H36" s="60"/>
      <c r="I36" s="80"/>
    </row>
    <row r="37" spans="1:9" ht="15">
      <c r="A37" s="57" t="s">
        <v>17</v>
      </c>
      <c r="B37" s="43" t="s">
        <v>41</v>
      </c>
      <c r="C37" s="43"/>
      <c r="E37" s="6"/>
      <c r="F37" s="5" t="str">
        <f>D14</f>
        <v>$</v>
      </c>
      <c r="G37" s="5"/>
      <c r="H37" s="82" t="s">
        <v>43</v>
      </c>
      <c r="I37" s="81"/>
    </row>
    <row r="38" spans="1:9" ht="15.75" thickBot="1">
      <c r="A38" s="57" t="s">
        <v>18</v>
      </c>
      <c r="B38" s="43" t="s">
        <v>42</v>
      </c>
      <c r="C38" s="50"/>
      <c r="D38" s="2"/>
      <c r="E38" s="6"/>
      <c r="F38" s="7">
        <f>G32</f>
        <v>0</v>
      </c>
      <c r="G38" s="5"/>
      <c r="H38" s="83"/>
      <c r="I38" s="81"/>
    </row>
    <row r="39" spans="1:9" ht="15" customHeight="1">
      <c r="A39" s="57" t="s">
        <v>19</v>
      </c>
      <c r="B39" s="43" t="s">
        <v>9</v>
      </c>
      <c r="C39" s="43"/>
      <c r="F39" s="5" t="e">
        <f>(F37-F38)</f>
        <v>#VALUE!</v>
      </c>
      <c r="G39" s="5"/>
      <c r="H39" s="83"/>
      <c r="I39" s="81"/>
    </row>
    <row r="40" spans="1:9" ht="15">
      <c r="A40" s="57" t="s">
        <v>20</v>
      </c>
      <c r="B40" s="43" t="s">
        <v>45</v>
      </c>
      <c r="C40" s="43"/>
      <c r="E40" s="21" t="str">
        <f>E18</f>
        <v>%</v>
      </c>
      <c r="G40" s="5"/>
      <c r="H40" s="29"/>
      <c r="I40" s="65"/>
    </row>
    <row r="41" spans="1:9" ht="30">
      <c r="A41" s="57" t="s">
        <v>21</v>
      </c>
      <c r="B41" s="43" t="s">
        <v>46</v>
      </c>
      <c r="C41" s="43"/>
      <c r="E41" s="21"/>
      <c r="F41" s="10" t="e">
        <f>E40*F39</f>
        <v>#VALUE!</v>
      </c>
      <c r="G41" s="5"/>
      <c r="H41" s="26" t="s">
        <v>47</v>
      </c>
      <c r="I41" s="65"/>
    </row>
    <row r="42" spans="1:9" ht="60">
      <c r="A42" s="57" t="s">
        <v>22</v>
      </c>
      <c r="B42" s="43" t="s">
        <v>63</v>
      </c>
      <c r="C42" s="43"/>
      <c r="E42" s="21"/>
      <c r="F42" s="71" t="s">
        <v>56</v>
      </c>
      <c r="G42" s="5"/>
      <c r="H42" s="64" t="s">
        <v>80</v>
      </c>
      <c r="I42" s="65"/>
    </row>
    <row r="43" spans="1:8" ht="45">
      <c r="A43" s="57" t="s">
        <v>23</v>
      </c>
      <c r="B43" s="43" t="s">
        <v>70</v>
      </c>
      <c r="C43" s="43"/>
      <c r="E43" s="21"/>
      <c r="F43" s="10" t="e">
        <f>SUM(F41:F42)</f>
        <v>#VALUE!</v>
      </c>
      <c r="G43" s="5"/>
      <c r="H43" s="27" t="s">
        <v>48</v>
      </c>
    </row>
    <row r="44" spans="1:8" ht="15">
      <c r="A44" s="19"/>
      <c r="B44" s="11"/>
      <c r="C44" s="11"/>
      <c r="D44" s="11"/>
      <c r="E44" s="11"/>
      <c r="F44" s="11"/>
      <c r="G44" s="11"/>
      <c r="H44" s="11"/>
    </row>
    <row r="45" spans="1:8" ht="45">
      <c r="A45" s="9" t="s">
        <v>10</v>
      </c>
      <c r="B45" s="2" t="s">
        <v>71</v>
      </c>
      <c r="C45" s="2"/>
      <c r="F45" s="5"/>
      <c r="G45" s="10" t="e">
        <f>G36+G32</f>
        <v>#VALUE!</v>
      </c>
      <c r="H45" s="27" t="s">
        <v>49</v>
      </c>
    </row>
    <row r="46" spans="1:8" ht="15">
      <c r="A46" s="19"/>
      <c r="B46" s="11"/>
      <c r="C46" s="11"/>
      <c r="D46" s="11"/>
      <c r="E46" s="11"/>
      <c r="F46" s="12"/>
      <c r="G46" s="12"/>
      <c r="H46" s="11"/>
    </row>
    <row r="47" spans="1:7" s="47" customFormat="1" ht="15">
      <c r="A47" s="46" t="s">
        <v>11</v>
      </c>
      <c r="B47" s="47" t="s">
        <v>37</v>
      </c>
      <c r="F47" s="36"/>
      <c r="G47" s="36" t="e">
        <f>ROUND(F53,-3)</f>
        <v>#VALUE!</v>
      </c>
    </row>
    <row r="48" spans="1:8" s="15" customFormat="1" ht="30">
      <c r="A48" s="14" t="s">
        <v>27</v>
      </c>
      <c r="B48" s="15" t="s">
        <v>30</v>
      </c>
      <c r="F48" s="48" t="e">
        <f>F39*0.02</f>
        <v>#VALUE!</v>
      </c>
      <c r="H48" s="60" t="s">
        <v>72</v>
      </c>
    </row>
    <row r="49" spans="1:8" s="15" customFormat="1" ht="48" customHeight="1" thickBot="1">
      <c r="A49" s="14" t="s">
        <v>29</v>
      </c>
      <c r="B49" s="73" t="s">
        <v>36</v>
      </c>
      <c r="C49" s="73"/>
      <c r="D49" s="73"/>
      <c r="F49" s="49" t="e">
        <f>D14-G45</f>
        <v>#VALUE!</v>
      </c>
      <c r="H49" s="60" t="s">
        <v>51</v>
      </c>
    </row>
    <row r="50" spans="1:9" s="15" customFormat="1" ht="60.75" customHeight="1">
      <c r="A50" s="14" t="s">
        <v>19</v>
      </c>
      <c r="B50" s="73" t="s">
        <v>50</v>
      </c>
      <c r="C50" s="73"/>
      <c r="D50" s="73"/>
      <c r="F50" s="17" t="e">
        <f>IF(F49&lt;F48,F48-F49,0)</f>
        <v>#VALUE!</v>
      </c>
      <c r="H50" s="60" t="s">
        <v>52</v>
      </c>
      <c r="I50" s="17"/>
    </row>
    <row r="51" spans="1:8" s="15" customFormat="1" ht="72.75" customHeight="1">
      <c r="A51" s="14" t="s">
        <v>31</v>
      </c>
      <c r="B51" s="73" t="s">
        <v>32</v>
      </c>
      <c r="C51" s="73"/>
      <c r="D51" s="73"/>
      <c r="F51" s="48" t="e">
        <f>ROUND(MAX(F41-F50,0),-3)</f>
        <v>#VALUE!</v>
      </c>
      <c r="H51" s="60" t="s">
        <v>58</v>
      </c>
    </row>
    <row r="52" spans="1:8" s="15" customFormat="1" ht="77.25" customHeight="1" thickBot="1">
      <c r="A52" s="14" t="s">
        <v>33</v>
      </c>
      <c r="B52" s="73" t="s">
        <v>35</v>
      </c>
      <c r="C52" s="73"/>
      <c r="D52" s="73"/>
      <c r="F52" s="49" t="e">
        <f>ROUND(F42-(F50-(F41-F51)),-3)</f>
        <v>#VALUE!</v>
      </c>
      <c r="H52" s="60" t="s">
        <v>59</v>
      </c>
    </row>
    <row r="53" spans="1:8" s="15" customFormat="1" ht="63.75" customHeight="1">
      <c r="A53" s="14" t="s">
        <v>22</v>
      </c>
      <c r="B53" s="74" t="s">
        <v>34</v>
      </c>
      <c r="C53" s="74"/>
      <c r="D53" s="74"/>
      <c r="F53" s="17" t="e">
        <f>ROUND(F51+F52,-3)</f>
        <v>#VALUE!</v>
      </c>
      <c r="H53" s="60" t="s">
        <v>53</v>
      </c>
    </row>
    <row r="54" spans="1:8" ht="15">
      <c r="A54" s="19"/>
      <c r="B54" s="11"/>
      <c r="C54" s="11"/>
      <c r="D54" s="11"/>
      <c r="E54" s="11"/>
      <c r="F54" s="12"/>
      <c r="G54" s="12"/>
      <c r="H54" s="11"/>
    </row>
    <row r="55" spans="1:9" ht="45">
      <c r="A55" s="9" t="s">
        <v>13</v>
      </c>
      <c r="B55" s="2" t="s">
        <v>12</v>
      </c>
      <c r="C55" s="2"/>
      <c r="E55" s="22">
        <v>0.025</v>
      </c>
      <c r="F55" s="5" t="e">
        <f>ROUND(E55*G47,-3)</f>
        <v>#VALUE!</v>
      </c>
      <c r="G55" s="10" t="e">
        <f>F55</f>
        <v>#VALUE!</v>
      </c>
      <c r="H55" s="27" t="s">
        <v>60</v>
      </c>
      <c r="I55" s="23"/>
    </row>
    <row r="56" spans="1:8" ht="15">
      <c r="A56" s="19"/>
      <c r="B56" s="11"/>
      <c r="C56" s="11"/>
      <c r="D56" s="11"/>
      <c r="E56" s="11"/>
      <c r="F56" s="12"/>
      <c r="G56" s="12"/>
      <c r="H56" s="11"/>
    </row>
    <row r="57" spans="1:8" ht="45">
      <c r="A57" s="9" t="s">
        <v>61</v>
      </c>
      <c r="B57" s="2" t="s">
        <v>73</v>
      </c>
      <c r="C57" s="2"/>
      <c r="D57" s="2"/>
      <c r="F57" s="5"/>
      <c r="G57" s="10" t="e">
        <f>ROUND((G55+G47),-3)</f>
        <v>#VALUE!</v>
      </c>
      <c r="H57" s="27" t="s">
        <v>54</v>
      </c>
    </row>
    <row r="58" spans="1:7" s="40" customFormat="1" ht="15">
      <c r="A58" s="38"/>
      <c r="B58" s="39"/>
      <c r="C58" s="39"/>
      <c r="D58" s="39"/>
      <c r="F58" s="44"/>
      <c r="G58" s="41"/>
    </row>
    <row r="59" spans="1:7" ht="15">
      <c r="A59" s="9"/>
      <c r="B59" s="2"/>
      <c r="C59" s="2"/>
      <c r="D59" s="2"/>
      <c r="F59" s="5"/>
      <c r="G59" s="10"/>
    </row>
  </sheetData>
  <sheetProtection password="DCA9" sheet="1" objects="1" scenarios="1" selectLockedCells="1"/>
  <mergeCells count="16">
    <mergeCell ref="I36:I39"/>
    <mergeCell ref="H37:H39"/>
    <mergeCell ref="B49:D49"/>
    <mergeCell ref="B50:D50"/>
    <mergeCell ref="A2:H2"/>
    <mergeCell ref="A3:H3"/>
    <mergeCell ref="A4:H4"/>
    <mergeCell ref="C13:G13"/>
    <mergeCell ref="B51:D51"/>
    <mergeCell ref="B52:D52"/>
    <mergeCell ref="B53:D53"/>
    <mergeCell ref="C9:G9"/>
    <mergeCell ref="D10:G10"/>
    <mergeCell ref="C11:G11"/>
    <mergeCell ref="C12:G12"/>
    <mergeCell ref="F17:G17"/>
  </mergeCells>
  <printOptions/>
  <pageMargins left="0.7" right="0.7" top="0.75" bottom="0.75" header="0.3" footer="0.3"/>
  <pageSetup fitToHeight="0" fitToWidth="1" horizontalDpi="600" verticalDpi="600" orientation="portrait" scale="73" r:id="rId1"/>
  <headerFooter>
    <oddHeader>&amp;C&amp;"-,Bold"&amp;18FY13 CIP-EEI    ATTACHMENT 3b</oddHeader>
    <oddFooter>&amp;CFY 2013 Capital Improvement Program Energy Efficiency Initiative July 19,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view="pageLayout" workbookViewId="0" topLeftCell="A61">
      <selection activeCell="H42" sqref="H42"/>
    </sheetView>
  </sheetViews>
  <sheetFormatPr defaultColWidth="9.140625" defaultRowHeight="15"/>
  <cols>
    <col min="1" max="1" width="6.421875" style="0" customWidth="1"/>
    <col min="2" max="2" width="20.28125" style="0" customWidth="1"/>
    <col min="3" max="3" width="12.7109375" style="0" customWidth="1"/>
    <col min="4" max="4" width="12.421875" style="0" customWidth="1"/>
    <col min="5" max="5" width="11.140625" style="0" customWidth="1"/>
    <col min="6" max="6" width="10.140625" style="0" customWidth="1"/>
    <col min="7" max="7" width="15.8515625" style="0" customWidth="1"/>
    <col min="8" max="8" width="34.00390625" style="0" customWidth="1"/>
    <col min="9" max="9" width="62.8515625" style="0" customWidth="1"/>
    <col min="11" max="11" width="45.8515625" style="0" customWidth="1"/>
  </cols>
  <sheetData>
    <row r="1" ht="15">
      <c r="A1" t="s">
        <v>76</v>
      </c>
    </row>
    <row r="3" s="4" customFormat="1" ht="15">
      <c r="A3" s="3" t="s">
        <v>55</v>
      </c>
    </row>
    <row r="4" spans="1:8" ht="30.75" thickBot="1">
      <c r="A4" s="2" t="s">
        <v>0</v>
      </c>
      <c r="H4" s="62" t="s">
        <v>68</v>
      </c>
    </row>
    <row r="5" ht="15">
      <c r="B5" s="2" t="s">
        <v>28</v>
      </c>
    </row>
    <row r="6" spans="2:8" ht="15">
      <c r="B6" s="50" t="s">
        <v>15</v>
      </c>
      <c r="C6" s="43"/>
      <c r="D6" s="51">
        <v>100000</v>
      </c>
      <c r="H6" s="2" t="s">
        <v>67</v>
      </c>
    </row>
    <row r="7" spans="2:8" ht="15">
      <c r="B7" s="50" t="s">
        <v>24</v>
      </c>
      <c r="C7" s="43"/>
      <c r="D7" s="52">
        <v>0.05</v>
      </c>
      <c r="H7" s="2" t="s">
        <v>66</v>
      </c>
    </row>
    <row r="8" spans="2:4" ht="15">
      <c r="B8" s="50" t="s">
        <v>16</v>
      </c>
      <c r="C8" s="43"/>
      <c r="D8" s="53">
        <f>ROUND((D6*D7),-3)</f>
        <v>5000</v>
      </c>
    </row>
    <row r="9" spans="2:8" ht="27.75" customHeight="1">
      <c r="B9" s="50" t="s">
        <v>38</v>
      </c>
      <c r="C9" s="43"/>
      <c r="D9" s="43"/>
      <c r="E9" s="34">
        <f>SUM(D6:D8)</f>
        <v>105000.05</v>
      </c>
      <c r="F9" s="79" t="s">
        <v>40</v>
      </c>
      <c r="G9" s="79"/>
      <c r="H9" s="27"/>
    </row>
    <row r="10" spans="2:8" ht="30">
      <c r="B10" s="50" t="s">
        <v>44</v>
      </c>
      <c r="C10" s="43"/>
      <c r="D10" s="43"/>
      <c r="E10" s="35">
        <v>0.75</v>
      </c>
      <c r="H10" s="24" t="s">
        <v>65</v>
      </c>
    </row>
    <row r="11" spans="1:8" ht="15">
      <c r="A11" s="2"/>
      <c r="B11" s="43"/>
      <c r="C11" s="43"/>
      <c r="D11" s="43"/>
      <c r="G11" s="5"/>
      <c r="H11" s="5"/>
    </row>
    <row r="12" ht="15">
      <c r="A12" s="2" t="s">
        <v>1</v>
      </c>
    </row>
    <row r="13" spans="1:4" ht="15">
      <c r="A13" s="2"/>
      <c r="B13" s="50" t="s">
        <v>2</v>
      </c>
      <c r="C13" s="56">
        <f>G49</f>
        <v>60000</v>
      </c>
      <c r="D13" s="6">
        <f>C13/C19</f>
        <v>0.5714282993198575</v>
      </c>
    </row>
    <row r="14" spans="1:4" ht="15">
      <c r="A14" s="9" t="s">
        <v>84</v>
      </c>
      <c r="B14" s="54" t="s">
        <v>78</v>
      </c>
      <c r="C14" s="55">
        <f>F43</f>
        <v>9000</v>
      </c>
      <c r="D14" s="6"/>
    </row>
    <row r="15" spans="1:4" ht="15">
      <c r="A15" s="9" t="s">
        <v>85</v>
      </c>
      <c r="B15" s="54" t="s">
        <v>77</v>
      </c>
      <c r="C15" s="55">
        <f>F44</f>
        <v>50000</v>
      </c>
      <c r="D15" s="6"/>
    </row>
    <row r="16" spans="1:5" ht="15">
      <c r="A16" s="9" t="s">
        <v>86</v>
      </c>
      <c r="B16" s="54" t="s">
        <v>14</v>
      </c>
      <c r="C16" s="55">
        <f>F47</f>
        <v>1000</v>
      </c>
      <c r="D16" s="6"/>
      <c r="E16" s="5"/>
    </row>
    <row r="17" spans="1:4" ht="15">
      <c r="A17" s="2"/>
      <c r="B17" s="2" t="s">
        <v>3</v>
      </c>
      <c r="C17" s="10">
        <f>F25</f>
        <v>40000</v>
      </c>
      <c r="D17" s="6">
        <f>C17/C19</f>
        <v>0.3809521995465716</v>
      </c>
    </row>
    <row r="18" spans="1:5" ht="15.75" thickBot="1">
      <c r="A18" s="2"/>
      <c r="B18" s="2" t="s">
        <v>4</v>
      </c>
      <c r="C18" s="30">
        <f>E9-C13-C17</f>
        <v>5000.050000000003</v>
      </c>
      <c r="D18" s="6">
        <f>C18/C19</f>
        <v>0.04761950113357091</v>
      </c>
      <c r="E18" t="s">
        <v>26</v>
      </c>
    </row>
    <row r="19" spans="3:4" ht="15">
      <c r="C19" s="10">
        <f>C13+C17+C18</f>
        <v>105000.05</v>
      </c>
      <c r="D19" s="8"/>
    </row>
    <row r="21" spans="2:8" ht="15">
      <c r="B21" s="24"/>
      <c r="C21" s="5"/>
      <c r="H21" s="25"/>
    </row>
    <row r="22" spans="1:8" ht="15.75" customHeight="1">
      <c r="A22" s="9" t="s">
        <v>5</v>
      </c>
      <c r="B22" s="2" t="s">
        <v>25</v>
      </c>
      <c r="C22" s="2"/>
      <c r="G22" s="36">
        <f>D6</f>
        <v>100000</v>
      </c>
      <c r="H22" s="28"/>
    </row>
    <row r="23" spans="1:8" s="40" customFormat="1" ht="15.75" customHeight="1">
      <c r="A23" s="38"/>
      <c r="B23" s="39"/>
      <c r="C23" s="39"/>
      <c r="G23" s="41"/>
      <c r="H23" s="42"/>
    </row>
    <row r="24" spans="1:8" ht="15">
      <c r="A24" s="9" t="s">
        <v>6</v>
      </c>
      <c r="B24" s="2" t="s">
        <v>7</v>
      </c>
      <c r="C24" s="2"/>
      <c r="D24" s="2"/>
      <c r="G24" s="10">
        <f>SUM(F25:F26)</f>
        <v>40000</v>
      </c>
      <c r="H24" s="13"/>
    </row>
    <row r="25" spans="1:8" ht="30">
      <c r="A25" s="31"/>
      <c r="B25" t="s">
        <v>39</v>
      </c>
      <c r="C25" s="2"/>
      <c r="D25" s="2"/>
      <c r="F25" s="33">
        <v>40000</v>
      </c>
      <c r="G25" s="10"/>
      <c r="H25" s="61" t="s">
        <v>64</v>
      </c>
    </row>
    <row r="26" spans="1:8" s="15" customFormat="1" ht="15">
      <c r="A26" s="14"/>
      <c r="E26" s="16"/>
      <c r="F26" s="17"/>
      <c r="G26" s="17"/>
      <c r="H26" s="18"/>
    </row>
    <row r="27" spans="1:8" ht="15">
      <c r="A27" s="19"/>
      <c r="B27" s="11"/>
      <c r="C27" s="11"/>
      <c r="D27" s="11"/>
      <c r="E27" s="20"/>
      <c r="F27" s="12"/>
      <c r="G27" s="12"/>
      <c r="H27" s="11"/>
    </row>
    <row r="28" spans="1:9" ht="15" customHeight="1">
      <c r="A28" s="9" t="s">
        <v>8</v>
      </c>
      <c r="B28" s="2" t="s">
        <v>69</v>
      </c>
      <c r="F28" s="5"/>
      <c r="G28" s="10">
        <f>F35</f>
        <v>95000</v>
      </c>
      <c r="H28" s="28"/>
      <c r="I28" s="81"/>
    </row>
    <row r="29" spans="1:9" ht="15">
      <c r="A29" s="57" t="s">
        <v>17</v>
      </c>
      <c r="B29" s="43" t="s">
        <v>41</v>
      </c>
      <c r="C29" s="43"/>
      <c r="E29" s="6"/>
      <c r="F29" s="5">
        <f>D6</f>
        <v>100000</v>
      </c>
      <c r="G29" s="5"/>
      <c r="H29" s="82" t="s">
        <v>43</v>
      </c>
      <c r="I29" s="81"/>
    </row>
    <row r="30" spans="1:9" ht="15.75" thickBot="1">
      <c r="A30" s="57" t="s">
        <v>18</v>
      </c>
      <c r="B30" s="43" t="s">
        <v>42</v>
      </c>
      <c r="C30" s="50"/>
      <c r="D30" s="2"/>
      <c r="E30" s="6"/>
      <c r="F30" s="7">
        <f>G24</f>
        <v>40000</v>
      </c>
      <c r="G30" s="5"/>
      <c r="H30" s="83"/>
      <c r="I30" s="81"/>
    </row>
    <row r="31" spans="1:9" ht="15" customHeight="1">
      <c r="A31" s="57" t="s">
        <v>19</v>
      </c>
      <c r="B31" s="43" t="s">
        <v>9</v>
      </c>
      <c r="C31" s="43"/>
      <c r="F31" s="5">
        <f>(F29-F30)</f>
        <v>60000</v>
      </c>
      <c r="G31" s="5"/>
      <c r="H31" s="83"/>
      <c r="I31" s="81"/>
    </row>
    <row r="32" spans="1:8" ht="15">
      <c r="A32" s="57" t="s">
        <v>20</v>
      </c>
      <c r="B32" s="43" t="s">
        <v>45</v>
      </c>
      <c r="C32" s="43"/>
      <c r="E32" s="21">
        <f>E10</f>
        <v>0.75</v>
      </c>
      <c r="G32" s="5"/>
      <c r="H32" s="29"/>
    </row>
    <row r="33" spans="1:8" ht="30">
      <c r="A33" s="57" t="s">
        <v>21</v>
      </c>
      <c r="B33" s="43" t="s">
        <v>46</v>
      </c>
      <c r="C33" s="43"/>
      <c r="E33" s="21"/>
      <c r="F33" s="10">
        <f>E32*F31</f>
        <v>45000</v>
      </c>
      <c r="G33" s="5"/>
      <c r="H33" s="26" t="s">
        <v>47</v>
      </c>
    </row>
    <row r="34" spans="1:8" ht="60.75" thickBot="1">
      <c r="A34" s="57" t="s">
        <v>22</v>
      </c>
      <c r="B34" s="43" t="s">
        <v>63</v>
      </c>
      <c r="C34" s="43"/>
      <c r="E34" s="21"/>
      <c r="F34" s="58">
        <v>50000</v>
      </c>
      <c r="G34" s="5"/>
      <c r="H34" s="64" t="s">
        <v>80</v>
      </c>
    </row>
    <row r="35" spans="1:8" ht="45">
      <c r="A35" s="57" t="s">
        <v>23</v>
      </c>
      <c r="B35" s="43" t="s">
        <v>70</v>
      </c>
      <c r="C35" s="43"/>
      <c r="E35" s="21"/>
      <c r="F35" s="10">
        <f>SUM(F33:F34)</f>
        <v>95000</v>
      </c>
      <c r="G35" s="5"/>
      <c r="H35" s="27" t="s">
        <v>48</v>
      </c>
    </row>
    <row r="36" spans="1:8" ht="15">
      <c r="A36" s="19"/>
      <c r="B36" s="11"/>
      <c r="C36" s="11"/>
      <c r="D36" s="11"/>
      <c r="E36" s="11"/>
      <c r="F36" s="11"/>
      <c r="G36" s="11"/>
      <c r="H36" s="11"/>
    </row>
    <row r="37" spans="1:8" ht="45">
      <c r="A37" s="9" t="s">
        <v>10</v>
      </c>
      <c r="B37" s="2" t="s">
        <v>71</v>
      </c>
      <c r="C37" s="2"/>
      <c r="F37" s="5"/>
      <c r="G37" s="10">
        <f>G28+G24</f>
        <v>135000</v>
      </c>
      <c r="H37" s="27" t="s">
        <v>49</v>
      </c>
    </row>
    <row r="38" spans="1:8" ht="15">
      <c r="A38" s="19"/>
      <c r="B38" s="11"/>
      <c r="C38" s="11"/>
      <c r="D38" s="11"/>
      <c r="E38" s="11"/>
      <c r="F38" s="12"/>
      <c r="G38" s="12"/>
      <c r="H38" s="11"/>
    </row>
    <row r="39" spans="1:7" s="47" customFormat="1" ht="15">
      <c r="A39" s="46" t="s">
        <v>11</v>
      </c>
      <c r="B39" s="47" t="s">
        <v>37</v>
      </c>
      <c r="F39" s="36"/>
      <c r="G39" s="36">
        <f>ROUND(F45,-3)</f>
        <v>59000</v>
      </c>
    </row>
    <row r="40" spans="1:8" s="15" customFormat="1" ht="30">
      <c r="A40" s="14" t="s">
        <v>27</v>
      </c>
      <c r="B40" s="15" t="s">
        <v>30</v>
      </c>
      <c r="F40" s="48">
        <f>F31*0.02</f>
        <v>1200</v>
      </c>
      <c r="H40" s="32" t="s">
        <v>72</v>
      </c>
    </row>
    <row r="41" spans="1:8" s="15" customFormat="1" ht="48" customHeight="1" thickBot="1">
      <c r="A41" s="14" t="s">
        <v>29</v>
      </c>
      <c r="B41" s="73" t="s">
        <v>36</v>
      </c>
      <c r="C41" s="73"/>
      <c r="D41" s="73"/>
      <c r="F41" s="49">
        <f>D6-G37</f>
        <v>-35000</v>
      </c>
      <c r="H41" s="37" t="s">
        <v>51</v>
      </c>
    </row>
    <row r="42" spans="1:9" s="15" customFormat="1" ht="60.75" customHeight="1">
      <c r="A42" s="14" t="s">
        <v>19</v>
      </c>
      <c r="B42" s="73" t="s">
        <v>50</v>
      </c>
      <c r="C42" s="73"/>
      <c r="D42" s="73"/>
      <c r="F42" s="17">
        <f>IF(F41&lt;F40,F40-F41,0)</f>
        <v>36200</v>
      </c>
      <c r="H42" s="37" t="s">
        <v>52</v>
      </c>
      <c r="I42" s="17"/>
    </row>
    <row r="43" spans="1:8" s="15" customFormat="1" ht="72.75" customHeight="1">
      <c r="A43" s="14" t="s">
        <v>31</v>
      </c>
      <c r="B43" s="73" t="s">
        <v>32</v>
      </c>
      <c r="C43" s="73"/>
      <c r="D43" s="73"/>
      <c r="F43" s="48">
        <f>ROUND(MAX(F33-F42,0),-3)</f>
        <v>9000</v>
      </c>
      <c r="H43" s="45" t="s">
        <v>58</v>
      </c>
    </row>
    <row r="44" spans="1:8" s="15" customFormat="1" ht="77.25" customHeight="1" thickBot="1">
      <c r="A44" s="14" t="s">
        <v>33</v>
      </c>
      <c r="B44" s="73" t="s">
        <v>35</v>
      </c>
      <c r="C44" s="73"/>
      <c r="D44" s="73"/>
      <c r="F44" s="49">
        <f>ROUND(F34-(F42-(F33-F43)),-3)</f>
        <v>50000</v>
      </c>
      <c r="H44" s="37" t="s">
        <v>59</v>
      </c>
    </row>
    <row r="45" spans="1:8" s="15" customFormat="1" ht="63.75" customHeight="1">
      <c r="A45" s="14" t="s">
        <v>22</v>
      </c>
      <c r="B45" s="74" t="s">
        <v>34</v>
      </c>
      <c r="C45" s="74"/>
      <c r="D45" s="74"/>
      <c r="F45" s="17">
        <f>ROUND(F43+F44,-3)</f>
        <v>59000</v>
      </c>
      <c r="H45" s="37" t="s">
        <v>53</v>
      </c>
    </row>
    <row r="46" spans="1:8" ht="15">
      <c r="A46" s="19"/>
      <c r="B46" s="11"/>
      <c r="C46" s="11"/>
      <c r="D46" s="11"/>
      <c r="E46" s="11"/>
      <c r="F46" s="12"/>
      <c r="G46" s="12"/>
      <c r="H46" s="11"/>
    </row>
    <row r="47" spans="1:9" ht="45">
      <c r="A47" s="9" t="s">
        <v>13</v>
      </c>
      <c r="B47" s="2" t="s">
        <v>12</v>
      </c>
      <c r="C47" s="2"/>
      <c r="E47" s="22">
        <v>0.025</v>
      </c>
      <c r="F47" s="5">
        <f>ROUND(E47*G39,-3)</f>
        <v>1000</v>
      </c>
      <c r="G47" s="10">
        <f>F47</f>
        <v>1000</v>
      </c>
      <c r="H47" s="27" t="s">
        <v>60</v>
      </c>
      <c r="I47" s="23"/>
    </row>
    <row r="48" spans="1:8" ht="15">
      <c r="A48" s="19"/>
      <c r="B48" s="11"/>
      <c r="C48" s="11"/>
      <c r="D48" s="11"/>
      <c r="E48" s="11"/>
      <c r="F48" s="12"/>
      <c r="G48" s="12"/>
      <c r="H48" s="11"/>
    </row>
    <row r="49" spans="1:8" ht="45">
      <c r="A49" s="9" t="s">
        <v>61</v>
      </c>
      <c r="B49" s="2" t="s">
        <v>73</v>
      </c>
      <c r="C49" s="2"/>
      <c r="D49" s="2"/>
      <c r="F49" s="5"/>
      <c r="G49" s="10">
        <f>ROUND((G47+G39),-3)</f>
        <v>60000</v>
      </c>
      <c r="H49" s="27" t="s">
        <v>54</v>
      </c>
    </row>
    <row r="50" spans="1:7" s="40" customFormat="1" ht="15">
      <c r="A50" s="38"/>
      <c r="B50" s="39"/>
      <c r="C50" s="39"/>
      <c r="D50" s="39"/>
      <c r="F50" s="44"/>
      <c r="G50" s="41"/>
    </row>
    <row r="51" spans="1:7" ht="15">
      <c r="A51" s="9"/>
      <c r="B51" s="2"/>
      <c r="C51" s="2"/>
      <c r="D51" s="2"/>
      <c r="F51" s="5"/>
      <c r="G51" s="10"/>
    </row>
  </sheetData>
  <sheetProtection/>
  <mergeCells count="8">
    <mergeCell ref="B45:D45"/>
    <mergeCell ref="F9:G9"/>
    <mergeCell ref="H29:H31"/>
    <mergeCell ref="I28:I31"/>
    <mergeCell ref="B41:D41"/>
    <mergeCell ref="B42:D42"/>
    <mergeCell ref="B43:D43"/>
    <mergeCell ref="B44:D44"/>
  </mergeCells>
  <printOptions/>
  <pageMargins left="0.7" right="0.7" top="0.75" bottom="0.75" header="0.3" footer="0.3"/>
  <pageSetup fitToHeight="0" fitToWidth="1" horizontalDpi="600" verticalDpi="600" orientation="portrait" scale="74" r:id="rId2"/>
  <headerFooter>
    <oddHeader>&amp;C&amp;"-,Bold"&amp;18FY13 CIP-EEI   LIGHTING CALCULATION EXAMPLE</oddHeader>
    <oddFooter>&amp;CFY 2013 Capital Improvement Program Energy Efficiency Initiative July 19, 2012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Governors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skyline tech</dc:creator>
  <cp:keywords/>
  <dc:description/>
  <cp:lastModifiedBy>Patrick McGough</cp:lastModifiedBy>
  <cp:lastPrinted>2012-06-22T16:21:20Z</cp:lastPrinted>
  <dcterms:created xsi:type="dcterms:W3CDTF">2012-05-03T00:16:19Z</dcterms:created>
  <dcterms:modified xsi:type="dcterms:W3CDTF">2012-07-31T17:37:41Z</dcterms:modified>
  <cp:category/>
  <cp:version/>
  <cp:contentType/>
  <cp:contentStatus/>
</cp:coreProperties>
</file>